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3040" windowHeight="9120"/>
  </bookViews>
  <sheets>
    <sheet name="Sheet1" sheetId="5" r:id="rId1"/>
    <sheet name="SCS" sheetId="6" r:id="rId2"/>
    <sheet name="Rational" sheetId="4" r:id="rId3"/>
    <sheet name="Dimensionless Hydrograph" sheetId="2" r:id="rId4"/>
    <sheet name="Curve Numbers" sheetId="3" r:id="rId5"/>
  </sheets>
  <definedNames>
    <definedName name="C_">Sheet1!$E$15</definedName>
    <definedName name="CN">Sheet1!$E$30</definedName>
    <definedName name="Duration">Sheet1!$A$32</definedName>
    <definedName name="Elev.DiF">Sheet1!$A$7</definedName>
    <definedName name="Intensity">Sheet1!$H$8</definedName>
    <definedName name="Lengthh">Sheet1!$A$5</definedName>
    <definedName name="Peak_Flow">Sheet1!$F$3</definedName>
    <definedName name="Precip">Sheet1!$A$20</definedName>
    <definedName name="Slopee">Sheet1!$A$9</definedName>
    <definedName name="Storage">Sheet1!$A$23</definedName>
    <definedName name="t_1">Sheet1!$G$5</definedName>
    <definedName name="t_2">Sheet1!$G$6</definedName>
    <definedName name="TOC_k">Sheet1!$A$12</definedName>
    <definedName name="TOC_S">Sheet1!$A$14</definedName>
    <definedName name="Tp">Sheet1!$A$35</definedName>
    <definedName name="Volume">Sheet1!$A$26</definedName>
    <definedName name="y_1">Sheet1!$H$5</definedName>
    <definedName name="y_2">Sheet1!$H$6</definedName>
  </definedNames>
  <calcPr calcId="152511"/>
</workbook>
</file>

<file path=xl/calcChain.xml><?xml version="1.0" encoding="utf-8"?>
<calcChain xmlns="http://schemas.openxmlformats.org/spreadsheetml/2006/main">
  <c r="B2" i="6" l="1"/>
  <c r="C2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A9" i="5"/>
  <c r="E7" i="5"/>
  <c r="E8" i="5"/>
  <c r="E9" i="5"/>
  <c r="E10" i="5"/>
  <c r="E11" i="5"/>
  <c r="E12" i="5"/>
  <c r="E13" i="5"/>
  <c r="E20" i="5"/>
  <c r="E21" i="5"/>
  <c r="E22" i="5"/>
  <c r="E23" i="5"/>
  <c r="E24" i="5"/>
  <c r="E25" i="5"/>
  <c r="E26" i="5"/>
  <c r="E27" i="5"/>
  <c r="E28" i="5"/>
  <c r="Q11" i="3" l="1"/>
  <c r="C29" i="5"/>
  <c r="E19" i="5"/>
  <c r="A12" i="5"/>
  <c r="E6" i="5"/>
  <c r="C14" i="5"/>
  <c r="H8" i="5" l="1"/>
  <c r="E29" i="5"/>
  <c r="E30" i="5" s="1"/>
  <c r="A23" i="5" s="1"/>
  <c r="A26" i="5" s="1"/>
  <c r="B2" i="4"/>
  <c r="B8" i="4" s="1"/>
  <c r="A14" i="5"/>
  <c r="A35" i="5" s="1"/>
  <c r="E14" i="5"/>
  <c r="E15" i="5" s="1"/>
  <c r="F4" i="5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6" i="4"/>
  <c r="B7" i="4"/>
  <c r="B11" i="4"/>
  <c r="B15" i="4"/>
  <c r="B19" i="4"/>
  <c r="B23" i="4"/>
  <c r="B27" i="4"/>
  <c r="B31" i="4"/>
  <c r="B35" i="4"/>
  <c r="B6" i="4"/>
  <c r="A29" i="5" l="1"/>
  <c r="B36" i="6"/>
  <c r="C37" i="6"/>
  <c r="C35" i="6"/>
  <c r="C33" i="6"/>
  <c r="C31" i="6"/>
  <c r="C29" i="6"/>
  <c r="C27" i="6"/>
  <c r="C25" i="6"/>
  <c r="C23" i="6"/>
  <c r="C21" i="6"/>
  <c r="C19" i="6"/>
  <c r="C17" i="6"/>
  <c r="C15" i="6"/>
  <c r="C13" i="6"/>
  <c r="C11" i="6"/>
  <c r="C9" i="6"/>
  <c r="C7" i="6"/>
  <c r="C38" i="6"/>
  <c r="C36" i="6"/>
  <c r="C34" i="6"/>
  <c r="C32" i="6"/>
  <c r="C30" i="6"/>
  <c r="C28" i="6"/>
  <c r="C26" i="6"/>
  <c r="C24" i="6"/>
  <c r="C22" i="6"/>
  <c r="C20" i="6"/>
  <c r="C18" i="6"/>
  <c r="C16" i="6"/>
  <c r="C14" i="6"/>
  <c r="C12" i="6"/>
  <c r="C10" i="6"/>
  <c r="C8" i="6"/>
  <c r="C6" i="6"/>
  <c r="B38" i="6"/>
  <c r="B34" i="6"/>
  <c r="B30" i="6"/>
  <c r="B26" i="6"/>
  <c r="B22" i="6"/>
  <c r="B18" i="6"/>
  <c r="B14" i="6"/>
  <c r="B10" i="6"/>
  <c r="B6" i="6"/>
  <c r="B35" i="6"/>
  <c r="B31" i="6"/>
  <c r="B27" i="6"/>
  <c r="B23" i="6"/>
  <c r="B19" i="6"/>
  <c r="B15" i="6"/>
  <c r="B11" i="6"/>
  <c r="B7" i="6"/>
  <c r="B37" i="4"/>
  <c r="B33" i="4"/>
  <c r="B29" i="4"/>
  <c r="B25" i="4"/>
  <c r="B21" i="4"/>
  <c r="B17" i="4"/>
  <c r="B13" i="4"/>
  <c r="B9" i="4"/>
  <c r="B38" i="4"/>
  <c r="B36" i="4"/>
  <c r="B34" i="4"/>
  <c r="B32" i="4"/>
  <c r="B30" i="4"/>
  <c r="B28" i="4"/>
  <c r="B26" i="4"/>
  <c r="B24" i="4"/>
  <c r="B22" i="4"/>
  <c r="B20" i="4"/>
  <c r="B18" i="4"/>
  <c r="B16" i="4"/>
  <c r="B14" i="4"/>
  <c r="B12" i="4"/>
  <c r="B10" i="4"/>
  <c r="R9" i="3"/>
  <c r="R10" i="3"/>
  <c r="C2" i="4"/>
  <c r="C36" i="4" s="1"/>
  <c r="B9" i="6" l="1"/>
  <c r="B13" i="6"/>
  <c r="B17" i="6"/>
  <c r="B21" i="6"/>
  <c r="B25" i="6"/>
  <c r="B29" i="6"/>
  <c r="B33" i="6"/>
  <c r="B37" i="6"/>
  <c r="B8" i="6"/>
  <c r="B12" i="6"/>
  <c r="B16" i="6"/>
  <c r="B20" i="6"/>
  <c r="B24" i="6"/>
  <c r="B28" i="6"/>
  <c r="B32" i="6"/>
  <c r="C24" i="4"/>
  <c r="C16" i="4"/>
  <c r="C32" i="4"/>
  <c r="C12" i="4"/>
  <c r="C20" i="4"/>
  <c r="C28" i="4"/>
  <c r="C7" i="4"/>
  <c r="C11" i="4"/>
  <c r="C15" i="4"/>
  <c r="C19" i="4"/>
  <c r="C23" i="4"/>
  <c r="C27" i="4"/>
  <c r="C31" i="4"/>
  <c r="C35" i="4"/>
  <c r="C6" i="4"/>
  <c r="C9" i="4"/>
  <c r="C13" i="4"/>
  <c r="C17" i="4"/>
  <c r="C21" i="4"/>
  <c r="C25" i="4"/>
  <c r="C29" i="4"/>
  <c r="C33" i="4"/>
  <c r="C37" i="4"/>
  <c r="C10" i="4"/>
  <c r="C14" i="4"/>
  <c r="C18" i="4"/>
  <c r="C22" i="4"/>
  <c r="C26" i="4"/>
  <c r="C30" i="4"/>
  <c r="C34" i="4"/>
  <c r="C38" i="4"/>
  <c r="C8" i="4"/>
</calcChain>
</file>

<file path=xl/sharedStrings.xml><?xml version="1.0" encoding="utf-8"?>
<sst xmlns="http://schemas.openxmlformats.org/spreadsheetml/2006/main" count="49" uniqueCount="34">
  <si>
    <t>Time Ratios</t>
  </si>
  <si>
    <t>Discharge Ratios</t>
  </si>
  <si>
    <t>Mass Curve Ratios</t>
  </si>
  <si>
    <r>
      <t>(t/t</t>
    </r>
    <r>
      <rPr>
        <b/>
        <vertAlign val="subscript"/>
        <sz val="9"/>
        <rFont val="Arial"/>
        <family val="2"/>
      </rPr>
      <t>p</t>
    </r>
    <r>
      <rPr>
        <b/>
        <sz val="9"/>
        <rFont val="Arial"/>
        <family val="2"/>
      </rPr>
      <t>)</t>
    </r>
  </si>
  <si>
    <r>
      <t>(q/q</t>
    </r>
    <r>
      <rPr>
        <b/>
        <vertAlign val="subscript"/>
        <sz val="9"/>
        <rFont val="Arial"/>
        <family val="2"/>
      </rPr>
      <t>p</t>
    </r>
    <r>
      <rPr>
        <b/>
        <sz val="9"/>
        <rFont val="Arial"/>
        <family val="2"/>
      </rPr>
      <t>)</t>
    </r>
  </si>
  <si>
    <r>
      <t>(Q</t>
    </r>
    <r>
      <rPr>
        <b/>
        <vertAlign val="subscript"/>
        <sz val="9"/>
        <rFont val="Arial"/>
        <family val="2"/>
      </rPr>
      <t>a</t>
    </r>
    <r>
      <rPr>
        <b/>
        <sz val="9"/>
        <rFont val="Arial"/>
        <family val="2"/>
      </rPr>
      <t>/Q)</t>
    </r>
  </si>
  <si>
    <t>Time to Peak</t>
  </si>
  <si>
    <t>Peak Flow</t>
  </si>
  <si>
    <t>Flow Volume</t>
  </si>
  <si>
    <t>Time</t>
  </si>
  <si>
    <t>Discharge</t>
  </si>
  <si>
    <t>Cumulative Volume</t>
  </si>
  <si>
    <t>Cover</t>
  </si>
  <si>
    <t>Area (%)</t>
  </si>
  <si>
    <t>Area x C</t>
  </si>
  <si>
    <t>Sum</t>
  </si>
  <si>
    <t>Weighted Value</t>
  </si>
  <si>
    <t>Length</t>
  </si>
  <si>
    <t>Slope</t>
  </si>
  <si>
    <t>Elevation Difference</t>
  </si>
  <si>
    <t>TOC (Kir)</t>
  </si>
  <si>
    <t>TOC (SCS)</t>
  </si>
  <si>
    <t>Intensity</t>
  </si>
  <si>
    <t>CN</t>
  </si>
  <si>
    <t>C</t>
  </si>
  <si>
    <t>Area x CN</t>
  </si>
  <si>
    <t>Peak Flow (%)</t>
  </si>
  <si>
    <t>Time to Peak (hour)</t>
  </si>
  <si>
    <t>Storage (in)</t>
  </si>
  <si>
    <t>Precipitation (in)</t>
  </si>
  <si>
    <t>Volume (mm)</t>
  </si>
  <si>
    <t>RunOff (m^3/s)</t>
  </si>
  <si>
    <t>Grain</t>
  </si>
  <si>
    <t>Duration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</si>
</sst>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4" fontId="0" fillId="8" borderId="0" xfId="0" applyNumberFormat="1" applyFill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10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4" fontId="0" fillId="9" borderId="9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4" fontId="0" fillId="13" borderId="5" xfId="0" applyNumberForma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4" fontId="0" fillId="14" borderId="5" xfId="0" applyNumberFormat="1" applyFill="1" applyBorder="1" applyAlignment="1">
      <alignment horizontal="center"/>
    </xf>
    <xf numFmtId="4" fontId="0" fillId="15" borderId="5" xfId="0" applyNumberFormat="1" applyFill="1" applyBorder="1" applyAlignment="1">
      <alignment horizontal="center"/>
    </xf>
    <xf numFmtId="4" fontId="0" fillId="17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SCS!$B$6:$B$38</c:f>
              <c:numCache>
                <c:formatCode>General</c:formatCode>
                <c:ptCount val="33"/>
                <c:pt idx="0">
                  <c:v>0</c:v>
                </c:pt>
                <c:pt idx="1">
                  <c:v>296.05259340671353</c:v>
                </c:pt>
                <c:pt idx="2">
                  <c:v>592.10518681342705</c:v>
                </c:pt>
                <c:pt idx="3">
                  <c:v>888.15778022014047</c:v>
                </c:pt>
                <c:pt idx="4">
                  <c:v>1184.2103736268541</c:v>
                </c:pt>
                <c:pt idx="5">
                  <c:v>1480.2629670335675</c:v>
                </c:pt>
                <c:pt idx="6">
                  <c:v>1776.3155604402809</c:v>
                </c:pt>
                <c:pt idx="7">
                  <c:v>2072.3681538469946</c:v>
                </c:pt>
                <c:pt idx="8">
                  <c:v>2368.4207472537082</c:v>
                </c:pt>
                <c:pt idx="9">
                  <c:v>2664.4733406604214</c:v>
                </c:pt>
                <c:pt idx="10">
                  <c:v>2960.525934067135</c:v>
                </c:pt>
                <c:pt idx="11">
                  <c:v>3256.5785274738487</c:v>
                </c:pt>
                <c:pt idx="12">
                  <c:v>3552.6311208805619</c:v>
                </c:pt>
                <c:pt idx="13">
                  <c:v>3848.6837142872755</c:v>
                </c:pt>
                <c:pt idx="14">
                  <c:v>4144.7363076939891</c:v>
                </c:pt>
                <c:pt idx="15">
                  <c:v>4440.7889011007028</c:v>
                </c:pt>
                <c:pt idx="16">
                  <c:v>4736.8414945074164</c:v>
                </c:pt>
                <c:pt idx="17">
                  <c:v>5032.8940879141292</c:v>
                </c:pt>
                <c:pt idx="18">
                  <c:v>5328.9466813208428</c:v>
                </c:pt>
                <c:pt idx="19">
                  <c:v>5624.9992747275564</c:v>
                </c:pt>
                <c:pt idx="20">
                  <c:v>5921.0518681342701</c:v>
                </c:pt>
                <c:pt idx="21">
                  <c:v>6513.1570549476974</c:v>
                </c:pt>
                <c:pt idx="22">
                  <c:v>7105.2622417611237</c:v>
                </c:pt>
                <c:pt idx="23">
                  <c:v>7697.367428574551</c:v>
                </c:pt>
                <c:pt idx="24">
                  <c:v>8289.4726153879783</c:v>
                </c:pt>
                <c:pt idx="25">
                  <c:v>8881.5778022014056</c:v>
                </c:pt>
                <c:pt idx="26">
                  <c:v>9473.6829890148329</c:v>
                </c:pt>
                <c:pt idx="27">
                  <c:v>10065.788175828258</c:v>
                </c:pt>
                <c:pt idx="28">
                  <c:v>10657.893362641686</c:v>
                </c:pt>
                <c:pt idx="29">
                  <c:v>11249.998549455113</c:v>
                </c:pt>
                <c:pt idx="30">
                  <c:v>11842.10373626854</c:v>
                </c:pt>
                <c:pt idx="31">
                  <c:v>13322.366703302108</c:v>
                </c:pt>
                <c:pt idx="32">
                  <c:v>14802.629670335675</c:v>
                </c:pt>
              </c:numCache>
            </c:numRef>
          </c:xVal>
          <c:yVal>
            <c:numRef>
              <c:f>SCS!$C$6:$C$38</c:f>
              <c:numCache>
                <c:formatCode>General</c:formatCode>
                <c:ptCount val="33"/>
                <c:pt idx="0">
                  <c:v>0</c:v>
                </c:pt>
                <c:pt idx="1">
                  <c:v>2.6352025791443014</c:v>
                </c:pt>
                <c:pt idx="2">
                  <c:v>8.7840085971476718</c:v>
                </c:pt>
                <c:pt idx="3">
                  <c:v>16.689616334580574</c:v>
                </c:pt>
                <c:pt idx="4">
                  <c:v>27.230426651157781</c:v>
                </c:pt>
                <c:pt idx="5">
                  <c:v>41.28484040659405</c:v>
                </c:pt>
                <c:pt idx="6">
                  <c:v>57.974456741174635</c:v>
                </c:pt>
                <c:pt idx="7">
                  <c:v>72.028870496610892</c:v>
                </c:pt>
                <c:pt idx="8">
                  <c:v>81.691279953473341</c:v>
                </c:pt>
                <c:pt idx="9">
                  <c:v>86.961685111761938</c:v>
                </c:pt>
                <c:pt idx="10">
                  <c:v>87.840085971476711</c:v>
                </c:pt>
                <c:pt idx="11">
                  <c:v>86.961685111761938</c:v>
                </c:pt>
                <c:pt idx="12">
                  <c:v>81.691279953473341</c:v>
                </c:pt>
                <c:pt idx="13">
                  <c:v>75.542473935469971</c:v>
                </c:pt>
                <c:pt idx="14">
                  <c:v>68.515267057751842</c:v>
                </c:pt>
                <c:pt idx="15">
                  <c:v>59.731258460604167</c:v>
                </c:pt>
                <c:pt idx="16">
                  <c:v>49.190448144026959</c:v>
                </c:pt>
                <c:pt idx="17">
                  <c:v>40.406439546879291</c:v>
                </c:pt>
                <c:pt idx="18">
                  <c:v>34.257633528875921</c:v>
                </c:pt>
                <c:pt idx="19">
                  <c:v>28.987228370587317</c:v>
                </c:pt>
                <c:pt idx="20">
                  <c:v>24.59522407201348</c:v>
                </c:pt>
                <c:pt idx="21">
                  <c:v>18.182897796095677</c:v>
                </c:pt>
                <c:pt idx="22">
                  <c:v>12.912492637807075</c:v>
                </c:pt>
                <c:pt idx="23">
                  <c:v>9.398889198948007</c:v>
                </c:pt>
                <c:pt idx="24">
                  <c:v>6.7636866198037069</c:v>
                </c:pt>
                <c:pt idx="25">
                  <c:v>4.831204728431219</c:v>
                </c:pt>
                <c:pt idx="26">
                  <c:v>3.5136034388590685</c:v>
                </c:pt>
                <c:pt idx="27">
                  <c:v>2.5473624931728249</c:v>
                </c:pt>
                <c:pt idx="28">
                  <c:v>1.844641805401011</c:v>
                </c:pt>
                <c:pt idx="29">
                  <c:v>1.3176012895721507</c:v>
                </c:pt>
                <c:pt idx="30">
                  <c:v>0.96624094568624375</c:v>
                </c:pt>
                <c:pt idx="31">
                  <c:v>0.43920042985738356</c:v>
                </c:pt>
                <c:pt idx="3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81200"/>
        <c:axId val="273981760"/>
      </c:scatterChart>
      <c:valAx>
        <c:axId val="27398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1760"/>
        <c:crosses val="autoZero"/>
        <c:crossBetween val="midCat"/>
      </c:valAx>
      <c:valAx>
        <c:axId val="2739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Rational!$B$6:$B$38</c:f>
              <c:numCache>
                <c:formatCode>General</c:formatCode>
                <c:ptCount val="33"/>
                <c:pt idx="0">
                  <c:v>0</c:v>
                </c:pt>
                <c:pt idx="1">
                  <c:v>1.718372292896357</c:v>
                </c:pt>
                <c:pt idx="2">
                  <c:v>3.4367445857927139</c:v>
                </c:pt>
                <c:pt idx="3">
                  <c:v>5.1551168786890704</c:v>
                </c:pt>
                <c:pt idx="4">
                  <c:v>6.8734891715854278</c:v>
                </c:pt>
                <c:pt idx="5">
                  <c:v>8.5918614644817843</c:v>
                </c:pt>
                <c:pt idx="6">
                  <c:v>10.310233757378141</c:v>
                </c:pt>
                <c:pt idx="7">
                  <c:v>12.028606050274497</c:v>
                </c:pt>
                <c:pt idx="8">
                  <c:v>13.746978343170856</c:v>
                </c:pt>
                <c:pt idx="9">
                  <c:v>15.465350636067212</c:v>
                </c:pt>
                <c:pt idx="10">
                  <c:v>17.183722928963569</c:v>
                </c:pt>
                <c:pt idx="11">
                  <c:v>18.902095221859927</c:v>
                </c:pt>
                <c:pt idx="12">
                  <c:v>20.620467514756282</c:v>
                </c:pt>
                <c:pt idx="13">
                  <c:v>22.33883980765264</c:v>
                </c:pt>
                <c:pt idx="14">
                  <c:v>24.057212100548995</c:v>
                </c:pt>
                <c:pt idx="15">
                  <c:v>25.775584393445353</c:v>
                </c:pt>
                <c:pt idx="16">
                  <c:v>27.493956686341711</c:v>
                </c:pt>
                <c:pt idx="17">
                  <c:v>29.212328979238066</c:v>
                </c:pt>
                <c:pt idx="18">
                  <c:v>30.930701272134424</c:v>
                </c:pt>
                <c:pt idx="19">
                  <c:v>32.649073565030776</c:v>
                </c:pt>
                <c:pt idx="20">
                  <c:v>34.367445857927137</c:v>
                </c:pt>
                <c:pt idx="21">
                  <c:v>37.804190443719854</c:v>
                </c:pt>
                <c:pt idx="22">
                  <c:v>41.240935029512563</c:v>
                </c:pt>
                <c:pt idx="23">
                  <c:v>44.67767961530528</c:v>
                </c:pt>
                <c:pt idx="24">
                  <c:v>48.114424201097989</c:v>
                </c:pt>
                <c:pt idx="25">
                  <c:v>51.551168786890706</c:v>
                </c:pt>
                <c:pt idx="26">
                  <c:v>54.987913372683423</c:v>
                </c:pt>
                <c:pt idx="27">
                  <c:v>58.424657958476132</c:v>
                </c:pt>
                <c:pt idx="28">
                  <c:v>61.861402544268849</c:v>
                </c:pt>
                <c:pt idx="29">
                  <c:v>65.298147130061551</c:v>
                </c:pt>
                <c:pt idx="30">
                  <c:v>68.734891715854275</c:v>
                </c:pt>
                <c:pt idx="31">
                  <c:v>77.326753180336055</c:v>
                </c:pt>
                <c:pt idx="32">
                  <c:v>85.918614644817836</c:v>
                </c:pt>
              </c:numCache>
            </c:numRef>
          </c:xVal>
          <c:yVal>
            <c:numRef>
              <c:f>Rational!$C$6:$C$38</c:f>
              <c:numCache>
                <c:formatCode>General</c:formatCode>
                <c:ptCount val="33"/>
                <c:pt idx="0">
                  <c:v>0</c:v>
                </c:pt>
                <c:pt idx="1">
                  <c:v>2.9490395434805792</c:v>
                </c:pt>
                <c:pt idx="2">
                  <c:v>9.8301318116019303</c:v>
                </c:pt>
                <c:pt idx="3">
                  <c:v>18.677250442043668</c:v>
                </c:pt>
                <c:pt idx="4">
                  <c:v>30.473408615965983</c:v>
                </c:pt>
                <c:pt idx="5">
                  <c:v>46.201619514529071</c:v>
                </c:pt>
                <c:pt idx="6">
                  <c:v>64.878869956572743</c:v>
                </c:pt>
                <c:pt idx="7">
                  <c:v>80.60708085513582</c:v>
                </c:pt>
                <c:pt idx="8">
                  <c:v>91.420225847897953</c:v>
                </c:pt>
                <c:pt idx="9">
                  <c:v>97.318304934859114</c:v>
                </c:pt>
                <c:pt idx="10">
                  <c:v>98.301318116019303</c:v>
                </c:pt>
                <c:pt idx="11">
                  <c:v>97.318304934859114</c:v>
                </c:pt>
                <c:pt idx="12">
                  <c:v>91.420225847897953</c:v>
                </c:pt>
                <c:pt idx="13">
                  <c:v>84.539133579776603</c:v>
                </c:pt>
                <c:pt idx="14">
                  <c:v>76.675028130495065</c:v>
                </c:pt>
                <c:pt idx="15">
                  <c:v>66.844896318893134</c:v>
                </c:pt>
                <c:pt idx="16">
                  <c:v>55.048738144970812</c:v>
                </c:pt>
                <c:pt idx="17">
                  <c:v>45.218606333368882</c:v>
                </c:pt>
                <c:pt idx="18">
                  <c:v>38.337514065247532</c:v>
                </c:pt>
                <c:pt idx="19">
                  <c:v>32.439434978286371</c:v>
                </c:pt>
                <c:pt idx="20">
                  <c:v>27.524369072485406</c:v>
                </c:pt>
                <c:pt idx="21">
                  <c:v>20.348372850015995</c:v>
                </c:pt>
                <c:pt idx="22">
                  <c:v>14.450293763054837</c:v>
                </c:pt>
                <c:pt idx="23">
                  <c:v>10.518241038414065</c:v>
                </c:pt>
                <c:pt idx="24">
                  <c:v>7.5692014949334858</c:v>
                </c:pt>
                <c:pt idx="25">
                  <c:v>5.4065724963810613</c:v>
                </c:pt>
                <c:pt idx="26">
                  <c:v>3.9320527246407724</c:v>
                </c:pt>
                <c:pt idx="27">
                  <c:v>2.8507382253645601</c:v>
                </c:pt>
                <c:pt idx="28">
                  <c:v>2.0643276804364055</c:v>
                </c:pt>
                <c:pt idx="29">
                  <c:v>1.4745197717402896</c:v>
                </c:pt>
                <c:pt idx="30">
                  <c:v>1.0813144992762123</c:v>
                </c:pt>
                <c:pt idx="31">
                  <c:v>0.49150659058009655</c:v>
                </c:pt>
                <c:pt idx="3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84000"/>
        <c:axId val="273984560"/>
      </c:scatterChart>
      <c:valAx>
        <c:axId val="27398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4560"/>
        <c:crosses val="autoZero"/>
        <c:crossBetween val="midCat"/>
      </c:valAx>
      <c:valAx>
        <c:axId val="27398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3.6363619010441897E-2"/>
          <c:w val="1"/>
          <c:h val="0.933333365147523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'Curve Numbers'!$Q$9:$Q$11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6</c:v>
                </c:pt>
              </c:numCache>
            </c:numRef>
          </c:xVal>
          <c:yVal>
            <c:numRef>
              <c:f>'Curve Numbers'!$R$9:$R$11</c:f>
              <c:numCache>
                <c:formatCode>General</c:formatCode>
                <c:ptCount val="3"/>
                <c:pt idx="0">
                  <c:v>1.6921604041336793</c:v>
                </c:pt>
                <c:pt idx="1">
                  <c:v>1.6921604041336793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86800"/>
        <c:axId val="273987360"/>
      </c:scatterChart>
      <c:valAx>
        <c:axId val="27398680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extTo"/>
        <c:crossAx val="273987360"/>
        <c:crosses val="autoZero"/>
        <c:crossBetween val="midCat"/>
      </c:valAx>
      <c:valAx>
        <c:axId val="273987360"/>
        <c:scaling>
          <c:orientation val="minMax"/>
          <c:max val="8"/>
        </c:scaling>
        <c:delete val="1"/>
        <c:axPos val="l"/>
        <c:numFmt formatCode="General" sourceLinked="1"/>
        <c:majorTickMark val="out"/>
        <c:minorTickMark val="none"/>
        <c:tickLblPos val="nextTo"/>
        <c:crossAx val="27398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128587</xdr:rowOff>
    </xdr:from>
    <xdr:to>
      <xdr:col>13</xdr:col>
      <xdr:colOff>428625</xdr:colOff>
      <xdr:row>30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128587</xdr:rowOff>
    </xdr:from>
    <xdr:to>
      <xdr:col>13</xdr:col>
      <xdr:colOff>428625</xdr:colOff>
      <xdr:row>30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539114</xdr:colOff>
      <xdr:row>3</xdr:row>
      <xdr:rowOff>55336</xdr:rowOff>
    </xdr:from>
    <xdr:to>
      <xdr:col>14</xdr:col>
      <xdr:colOff>380999</xdr:colOff>
      <xdr:row>28</xdr:row>
      <xdr:rowOff>154305</xdr:rowOff>
    </xdr:to>
    <xdr:pic>
      <xdr:nvPicPr>
        <xdr:cNvPr id="1027" name="Picture 3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514" y="541111"/>
          <a:ext cx="5937885" cy="4147094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2</xdr:row>
      <xdr:rowOff>104775</xdr:rowOff>
    </xdr:from>
    <xdr:to>
      <xdr:col>14</xdr:col>
      <xdr:colOff>361951</xdr:colOff>
      <xdr:row>26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5"/>
  <sheetViews>
    <sheetView tabSelected="1" workbookViewId="0">
      <selection activeCell="A20" sqref="A20"/>
    </sheetView>
  </sheetViews>
  <sheetFormatPr defaultColWidth="9.109375" defaultRowHeight="13.2" x14ac:dyDescent="0.25"/>
  <cols>
    <col min="1" max="1" width="17.5546875" style="8" bestFit="1" customWidth="1"/>
    <col min="2" max="2" width="13.44140625" style="8" bestFit="1" customWidth="1"/>
    <col min="3" max="3" width="8.33203125" style="8" bestFit="1" customWidth="1"/>
    <col min="4" max="4" width="7.33203125" style="8" bestFit="1" customWidth="1"/>
    <col min="5" max="5" width="9.5546875" style="8" bestFit="1" customWidth="1"/>
    <col min="6" max="6" width="13.33203125" style="8" bestFit="1" customWidth="1"/>
    <col min="7" max="16384" width="9.109375" style="8"/>
  </cols>
  <sheetData>
    <row r="3" spans="1:11" x14ac:dyDescent="0.25">
      <c r="B3" s="6" t="s">
        <v>12</v>
      </c>
      <c r="C3" s="6" t="s">
        <v>13</v>
      </c>
      <c r="D3" s="7" t="s">
        <v>24</v>
      </c>
      <c r="E3" s="6" t="s">
        <v>14</v>
      </c>
      <c r="F3" s="31" t="s">
        <v>26</v>
      </c>
    </row>
    <row r="4" spans="1:11" x14ac:dyDescent="0.25">
      <c r="A4" s="9" t="s">
        <v>17</v>
      </c>
      <c r="B4" s="7" t="s">
        <v>32</v>
      </c>
      <c r="C4" s="6">
        <v>36</v>
      </c>
      <c r="D4" s="6">
        <v>0.18</v>
      </c>
      <c r="E4" s="6">
        <v>6.48</v>
      </c>
      <c r="F4" s="27">
        <f>E15*Intensity*C14</f>
        <v>98.301318116019303</v>
      </c>
      <c r="G4" s="20" t="s">
        <v>9</v>
      </c>
      <c r="H4" s="7" t="s">
        <v>22</v>
      </c>
    </row>
    <row r="5" spans="1:11" x14ac:dyDescent="0.25">
      <c r="A5" s="10">
        <v>1500</v>
      </c>
      <c r="B5" s="6" t="s">
        <v>32</v>
      </c>
      <c r="C5" s="6">
        <v>20</v>
      </c>
      <c r="D5" s="6">
        <v>0.38</v>
      </c>
      <c r="E5" s="24">
        <v>7.6</v>
      </c>
      <c r="F5" s="37"/>
      <c r="G5" s="21">
        <v>15</v>
      </c>
      <c r="H5" s="6">
        <v>7.2</v>
      </c>
    </row>
    <row r="6" spans="1:11" x14ac:dyDescent="0.25">
      <c r="A6" s="11" t="s">
        <v>19</v>
      </c>
      <c r="B6" s="6"/>
      <c r="C6" s="6"/>
      <c r="D6" s="6"/>
      <c r="E6" s="24" t="str">
        <f>IF(B6="","",C6*D6)</f>
        <v/>
      </c>
      <c r="F6" s="37"/>
      <c r="G6" s="21">
        <v>30</v>
      </c>
      <c r="H6" s="6">
        <v>5.7</v>
      </c>
    </row>
    <row r="7" spans="1:11" x14ac:dyDescent="0.25">
      <c r="A7" s="12">
        <v>7</v>
      </c>
      <c r="B7" s="6"/>
      <c r="C7" s="6"/>
      <c r="D7" s="6"/>
      <c r="E7" s="6" t="str">
        <f t="shared" ref="E7:E13" si="0">IF(B7="","",C7*D7)</f>
        <v/>
      </c>
      <c r="F7" s="37"/>
    </row>
    <row r="8" spans="1:11" x14ac:dyDescent="0.25">
      <c r="A8" s="13" t="s">
        <v>18</v>
      </c>
      <c r="B8" s="7"/>
      <c r="C8" s="6"/>
      <c r="D8" s="6"/>
      <c r="E8" s="24" t="str">
        <f t="shared" si="0"/>
        <v/>
      </c>
      <c r="F8" s="37"/>
      <c r="G8" s="15" t="s">
        <v>22</v>
      </c>
      <c r="H8" s="19">
        <f>(TOC_k-t_1)*(y_2-y_1)/(t_2-t_1)+y_1</f>
        <v>6.9816277071036437</v>
      </c>
    </row>
    <row r="9" spans="1:11" x14ac:dyDescent="0.25">
      <c r="A9" s="14">
        <f>Elev.DiF/Lengthh</f>
        <v>4.6666666666666671E-3</v>
      </c>
      <c r="B9" s="6"/>
      <c r="C9" s="6"/>
      <c r="D9" s="6"/>
      <c r="E9" s="24" t="str">
        <f t="shared" si="0"/>
        <v/>
      </c>
      <c r="F9" s="37"/>
    </row>
    <row r="10" spans="1:11" x14ac:dyDescent="0.25">
      <c r="B10" s="6"/>
      <c r="C10" s="6"/>
      <c r="D10" s="6"/>
      <c r="E10" s="6" t="str">
        <f t="shared" si="0"/>
        <v/>
      </c>
      <c r="F10" s="37"/>
    </row>
    <row r="11" spans="1:11" x14ac:dyDescent="0.25">
      <c r="A11" s="16" t="s">
        <v>20</v>
      </c>
      <c r="B11" s="6"/>
      <c r="C11" s="6"/>
      <c r="D11" s="6"/>
      <c r="E11" s="24" t="str">
        <f t="shared" si="0"/>
        <v/>
      </c>
      <c r="F11" s="37"/>
    </row>
    <row r="12" spans="1:11" x14ac:dyDescent="0.25">
      <c r="A12" s="17">
        <f>0.0078*Lengthh^0.77*Slopee^-0.385</f>
        <v>17.183722928963569</v>
      </c>
      <c r="B12" s="6"/>
      <c r="C12" s="6"/>
      <c r="D12" s="6"/>
      <c r="E12" s="24" t="str">
        <f t="shared" si="0"/>
        <v/>
      </c>
      <c r="F12" s="37"/>
    </row>
    <row r="13" spans="1:11" x14ac:dyDescent="0.25">
      <c r="A13" s="18" t="s">
        <v>21</v>
      </c>
      <c r="B13" s="6"/>
      <c r="C13" s="6"/>
      <c r="D13" s="6"/>
      <c r="E13" s="6" t="str">
        <f t="shared" si="0"/>
        <v/>
      </c>
      <c r="F13" s="37"/>
    </row>
    <row r="14" spans="1:11" x14ac:dyDescent="0.25">
      <c r="A14" s="23">
        <f>0.00526*Lengthh^0.8*(1000/CN-9)^0.7*Slopee^-0.5</f>
        <v>73.903498168531527</v>
      </c>
      <c r="B14" s="5" t="s">
        <v>15</v>
      </c>
      <c r="C14" s="5">
        <f>SUM(C4:C13)</f>
        <v>56</v>
      </c>
      <c r="D14" s="5"/>
      <c r="E14" s="25">
        <f>SUM(E4:E13)</f>
        <v>14.08</v>
      </c>
      <c r="F14" s="37"/>
      <c r="K14" s="28"/>
    </row>
    <row r="15" spans="1:11" x14ac:dyDescent="0.25">
      <c r="B15" s="46" t="s">
        <v>16</v>
      </c>
      <c r="C15" s="47"/>
      <c r="D15" s="48"/>
      <c r="E15" s="26">
        <f>E14/C14</f>
        <v>0.25142857142857145</v>
      </c>
      <c r="F15" s="37"/>
    </row>
    <row r="18" spans="1:6" x14ac:dyDescent="0.25">
      <c r="B18" s="6" t="s">
        <v>12</v>
      </c>
      <c r="C18" s="6" t="s">
        <v>13</v>
      </c>
      <c r="D18" s="7" t="s">
        <v>23</v>
      </c>
      <c r="E18" s="34" t="s">
        <v>25</v>
      </c>
      <c r="F18" s="35"/>
    </row>
    <row r="19" spans="1:6" x14ac:dyDescent="0.25">
      <c r="A19" s="29" t="s">
        <v>29</v>
      </c>
      <c r="B19" s="7" t="s">
        <v>32</v>
      </c>
      <c r="C19" s="6">
        <v>36</v>
      </c>
      <c r="D19" s="6">
        <v>75</v>
      </c>
      <c r="E19" s="24">
        <f>IF(B19="","",C19*D19)</f>
        <v>2700</v>
      </c>
      <c r="F19" s="36"/>
    </row>
    <row r="20" spans="1:6" x14ac:dyDescent="0.25">
      <c r="A20" s="30">
        <v>4</v>
      </c>
      <c r="B20" s="6" t="s">
        <v>32</v>
      </c>
      <c r="C20" s="6">
        <v>20</v>
      </c>
      <c r="D20" s="6">
        <v>76</v>
      </c>
      <c r="E20" s="24">
        <f t="shared" ref="E20:E28" si="1">IF(B20="","",C20*D20)</f>
        <v>1520</v>
      </c>
      <c r="F20" s="36"/>
    </row>
    <row r="21" spans="1:6" x14ac:dyDescent="0.25">
      <c r="B21" s="6"/>
      <c r="C21" s="6"/>
      <c r="D21" s="6"/>
      <c r="E21" s="24" t="str">
        <f t="shared" si="1"/>
        <v/>
      </c>
      <c r="F21" s="36"/>
    </row>
    <row r="22" spans="1:6" x14ac:dyDescent="0.25">
      <c r="A22" s="33" t="s">
        <v>28</v>
      </c>
      <c r="B22" s="6"/>
      <c r="C22" s="6"/>
      <c r="D22" s="6"/>
      <c r="E22" s="24" t="str">
        <f t="shared" si="1"/>
        <v/>
      </c>
      <c r="F22" s="36"/>
    </row>
    <row r="23" spans="1:6" x14ac:dyDescent="0.25">
      <c r="A23" s="43">
        <f>(1000/CN-10)</f>
        <v>3.2701421800947852</v>
      </c>
      <c r="B23" s="7"/>
      <c r="C23" s="6"/>
      <c r="D23" s="6"/>
      <c r="E23" s="24" t="str">
        <f t="shared" si="1"/>
        <v/>
      </c>
      <c r="F23" s="36"/>
    </row>
    <row r="24" spans="1:6" x14ac:dyDescent="0.25">
      <c r="B24" s="6"/>
      <c r="C24" s="6"/>
      <c r="D24" s="6"/>
      <c r="E24" s="24" t="str">
        <f t="shared" si="1"/>
        <v/>
      </c>
      <c r="F24" s="36"/>
    </row>
    <row r="25" spans="1:6" x14ac:dyDescent="0.25">
      <c r="A25" s="32" t="s">
        <v>30</v>
      </c>
      <c r="B25" s="6"/>
      <c r="C25" s="6"/>
      <c r="D25" s="6"/>
      <c r="E25" s="24" t="str">
        <f t="shared" si="1"/>
        <v/>
      </c>
      <c r="F25" s="36"/>
    </row>
    <row r="26" spans="1:6" x14ac:dyDescent="0.25">
      <c r="A26" s="38">
        <f>((Precip-0.2*Storage)^2)/(Precip+0.8*Storage)</f>
        <v>1.6921604041336793</v>
      </c>
      <c r="B26" s="6"/>
      <c r="C26" s="6"/>
      <c r="D26" s="6"/>
      <c r="E26" s="24" t="str">
        <f t="shared" si="1"/>
        <v/>
      </c>
      <c r="F26" s="36"/>
    </row>
    <row r="27" spans="1:6" x14ac:dyDescent="0.25">
      <c r="B27" s="6"/>
      <c r="C27" s="6"/>
      <c r="D27" s="6"/>
      <c r="E27" s="24" t="str">
        <f t="shared" si="1"/>
        <v/>
      </c>
      <c r="F27" s="36"/>
    </row>
    <row r="28" spans="1:6" x14ac:dyDescent="0.25">
      <c r="A28" s="39" t="s">
        <v>31</v>
      </c>
      <c r="B28" s="6"/>
      <c r="C28" s="6"/>
      <c r="D28" s="6"/>
      <c r="E28" s="24" t="str">
        <f t="shared" si="1"/>
        <v/>
      </c>
      <c r="F28" s="36"/>
    </row>
    <row r="29" spans="1:6" x14ac:dyDescent="0.25">
      <c r="A29" s="44">
        <f>0.0021*(Volume*25.4*C29*0.405*60)/Tp</f>
        <v>2.4892655056229667</v>
      </c>
      <c r="B29" s="5" t="s">
        <v>15</v>
      </c>
      <c r="C29" s="5">
        <f>SUM(C19:C28)</f>
        <v>56</v>
      </c>
      <c r="D29" s="5"/>
      <c r="E29" s="25">
        <f>SUM(E19:E28)</f>
        <v>4220</v>
      </c>
      <c r="F29" s="36"/>
    </row>
    <row r="30" spans="1:6" x14ac:dyDescent="0.25">
      <c r="B30" s="46" t="s">
        <v>16</v>
      </c>
      <c r="C30" s="47"/>
      <c r="D30" s="48"/>
      <c r="E30" s="26">
        <f>E29/C29</f>
        <v>75.357142857142861</v>
      </c>
      <c r="F30" s="36"/>
    </row>
    <row r="31" spans="1:6" x14ac:dyDescent="0.25">
      <c r="A31" s="40" t="s">
        <v>33</v>
      </c>
    </row>
    <row r="32" spans="1:6" x14ac:dyDescent="0.25">
      <c r="A32" s="41">
        <v>10</v>
      </c>
    </row>
    <row r="34" spans="1:1" x14ac:dyDescent="0.25">
      <c r="A34" s="42" t="s">
        <v>27</v>
      </c>
    </row>
    <row r="35" spans="1:1" x14ac:dyDescent="0.25">
      <c r="A35" s="45">
        <f>(Duration/2)+(0.6*TOC_S)</f>
        <v>49.342098901118916</v>
      </c>
    </row>
  </sheetData>
  <mergeCells count="2">
    <mergeCell ref="B15:D15"/>
    <mergeCell ref="B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selection activeCell="B2" sqref="B2"/>
    </sheetView>
  </sheetViews>
  <sheetFormatPr defaultRowHeight="13.2" x14ac:dyDescent="0.25"/>
  <cols>
    <col min="2" max="4" width="12.5546875" customWidth="1"/>
  </cols>
  <sheetData>
    <row r="1" spans="2:4" x14ac:dyDescent="0.25">
      <c r="B1" s="4" t="s">
        <v>6</v>
      </c>
      <c r="C1" s="4" t="s">
        <v>7</v>
      </c>
      <c r="D1" s="4" t="s">
        <v>8</v>
      </c>
    </row>
    <row r="2" spans="2:4" x14ac:dyDescent="0.25">
      <c r="B2" s="22">
        <f>60*Tp</f>
        <v>2960.525934067135</v>
      </c>
      <c r="C2" s="22">
        <f>Sheet1!A29*3.28^3</f>
        <v>87.840085971476711</v>
      </c>
      <c r="D2" s="4">
        <v>100</v>
      </c>
    </row>
    <row r="4" spans="2:4" ht="24" x14ac:dyDescent="0.25">
      <c r="B4" s="1" t="s">
        <v>9</v>
      </c>
      <c r="C4" s="1" t="s">
        <v>10</v>
      </c>
      <c r="D4" s="1" t="s">
        <v>11</v>
      </c>
    </row>
    <row r="5" spans="2:4" x14ac:dyDescent="0.25">
      <c r="B5" s="2"/>
      <c r="C5" s="2"/>
      <c r="D5" s="2"/>
    </row>
    <row r="6" spans="2:4" x14ac:dyDescent="0.25">
      <c r="B6" s="3">
        <f>'Dimensionless Hydrograph'!B6*SCS!$B$2</f>
        <v>0</v>
      </c>
      <c r="C6" s="3">
        <f>'Dimensionless Hydrograph'!C6*SCS!$C$2</f>
        <v>0</v>
      </c>
      <c r="D6" s="3">
        <f>'Dimensionless Hydrograph'!D6*SCS!$D$2</f>
        <v>0</v>
      </c>
    </row>
    <row r="7" spans="2:4" x14ac:dyDescent="0.25">
      <c r="B7" s="3">
        <f>'Dimensionless Hydrograph'!B7*SCS!$B$2</f>
        <v>296.05259340671353</v>
      </c>
      <c r="C7" s="3">
        <f>'Dimensionless Hydrograph'!C7*SCS!$C$2</f>
        <v>2.6352025791443014</v>
      </c>
      <c r="D7" s="3">
        <f>'Dimensionless Hydrograph'!D7*SCS!$D$2</f>
        <v>0.1</v>
      </c>
    </row>
    <row r="8" spans="2:4" x14ac:dyDescent="0.25">
      <c r="B8" s="3">
        <f>'Dimensionless Hydrograph'!B8*SCS!$B$2</f>
        <v>592.10518681342705</v>
      </c>
      <c r="C8" s="3">
        <f>'Dimensionless Hydrograph'!C8*SCS!$C$2</f>
        <v>8.7840085971476718</v>
      </c>
      <c r="D8" s="3">
        <f>'Dimensionless Hydrograph'!D8*SCS!$D$2</f>
        <v>0.6</v>
      </c>
    </row>
    <row r="9" spans="2:4" x14ac:dyDescent="0.25">
      <c r="B9" s="3">
        <f>'Dimensionless Hydrograph'!B9*SCS!$B$2</f>
        <v>888.15778022014047</v>
      </c>
      <c r="C9" s="3">
        <f>'Dimensionless Hydrograph'!C9*SCS!$C$2</f>
        <v>16.689616334580574</v>
      </c>
      <c r="D9" s="3">
        <f>'Dimensionless Hydrograph'!D9*SCS!$D$2</f>
        <v>1.2</v>
      </c>
    </row>
    <row r="10" spans="2:4" x14ac:dyDescent="0.25">
      <c r="B10" s="3">
        <f>'Dimensionless Hydrograph'!B10*SCS!$B$2</f>
        <v>1184.2103736268541</v>
      </c>
      <c r="C10" s="3">
        <f>'Dimensionless Hydrograph'!C10*SCS!$C$2</f>
        <v>27.230426651157781</v>
      </c>
      <c r="D10" s="3">
        <f>'Dimensionless Hydrograph'!D10*SCS!$D$2</f>
        <v>3.5000000000000004</v>
      </c>
    </row>
    <row r="11" spans="2:4" x14ac:dyDescent="0.25">
      <c r="B11" s="3">
        <f>'Dimensionless Hydrograph'!B11*SCS!$B$2</f>
        <v>1480.2629670335675</v>
      </c>
      <c r="C11" s="3">
        <f>'Dimensionless Hydrograph'!C11*SCS!$C$2</f>
        <v>41.28484040659405</v>
      </c>
      <c r="D11" s="3">
        <f>'Dimensionless Hydrograph'!D11*SCS!$D$2</f>
        <v>6.5</v>
      </c>
    </row>
    <row r="12" spans="2:4" x14ac:dyDescent="0.25">
      <c r="B12" s="3">
        <f>'Dimensionless Hydrograph'!B12*SCS!$B$2</f>
        <v>1776.3155604402809</v>
      </c>
      <c r="C12" s="3">
        <f>'Dimensionless Hydrograph'!C12*SCS!$C$2</f>
        <v>57.974456741174635</v>
      </c>
      <c r="D12" s="3">
        <f>'Dimensionless Hydrograph'!D12*SCS!$D$2</f>
        <v>10.7</v>
      </c>
    </row>
    <row r="13" spans="2:4" x14ac:dyDescent="0.25">
      <c r="B13" s="3">
        <f>'Dimensionless Hydrograph'!B13*SCS!$B$2</f>
        <v>2072.3681538469946</v>
      </c>
      <c r="C13" s="3">
        <f>'Dimensionless Hydrograph'!C13*SCS!$C$2</f>
        <v>72.028870496610892</v>
      </c>
      <c r="D13" s="3">
        <f>'Dimensionless Hydrograph'!D13*SCS!$D$2</f>
        <v>16.3</v>
      </c>
    </row>
    <row r="14" spans="2:4" x14ac:dyDescent="0.25">
      <c r="B14" s="3">
        <f>'Dimensionless Hydrograph'!B14*SCS!$B$2</f>
        <v>2368.4207472537082</v>
      </c>
      <c r="C14" s="3">
        <f>'Dimensionless Hydrograph'!C14*SCS!$C$2</f>
        <v>81.691279953473341</v>
      </c>
      <c r="D14" s="3">
        <f>'Dimensionless Hydrograph'!D14*SCS!$D$2</f>
        <v>22.8</v>
      </c>
    </row>
    <row r="15" spans="2:4" x14ac:dyDescent="0.25">
      <c r="B15" s="3">
        <f>'Dimensionless Hydrograph'!B15*SCS!$B$2</f>
        <v>2664.4733406604214</v>
      </c>
      <c r="C15" s="3">
        <f>'Dimensionless Hydrograph'!C15*SCS!$C$2</f>
        <v>86.961685111761938</v>
      </c>
      <c r="D15" s="3">
        <f>'Dimensionless Hydrograph'!D15*SCS!$D$2</f>
        <v>30</v>
      </c>
    </row>
    <row r="16" spans="2:4" x14ac:dyDescent="0.25">
      <c r="B16" s="3">
        <f>'Dimensionless Hydrograph'!B16*SCS!$B$2</f>
        <v>2960.525934067135</v>
      </c>
      <c r="C16" s="3">
        <f>'Dimensionless Hydrograph'!C16*SCS!$C$2</f>
        <v>87.840085971476711</v>
      </c>
      <c r="D16" s="3">
        <f>'Dimensionless Hydrograph'!D16*SCS!$D$2</f>
        <v>37.5</v>
      </c>
    </row>
    <row r="17" spans="2:4" x14ac:dyDescent="0.25">
      <c r="B17" s="3">
        <f>'Dimensionless Hydrograph'!B17*SCS!$B$2</f>
        <v>3256.5785274738487</v>
      </c>
      <c r="C17" s="3">
        <f>'Dimensionless Hydrograph'!C17*SCS!$C$2</f>
        <v>86.961685111761938</v>
      </c>
      <c r="D17" s="3">
        <f>'Dimensionless Hydrograph'!D17*SCS!$D$2</f>
        <v>45</v>
      </c>
    </row>
    <row r="18" spans="2:4" x14ac:dyDescent="0.25">
      <c r="B18" s="3">
        <f>'Dimensionless Hydrograph'!B18*SCS!$B$2</f>
        <v>3552.6311208805619</v>
      </c>
      <c r="C18" s="3">
        <f>'Dimensionless Hydrograph'!C18*SCS!$C$2</f>
        <v>81.691279953473341</v>
      </c>
      <c r="D18" s="3">
        <f>'Dimensionless Hydrograph'!D18*SCS!$D$2</f>
        <v>52.2</v>
      </c>
    </row>
    <row r="19" spans="2:4" x14ac:dyDescent="0.25">
      <c r="B19" s="3">
        <f>'Dimensionless Hydrograph'!B19*SCS!$B$2</f>
        <v>3848.6837142872755</v>
      </c>
      <c r="C19" s="3">
        <f>'Dimensionless Hydrograph'!C19*SCS!$C$2</f>
        <v>75.542473935469971</v>
      </c>
      <c r="D19" s="3">
        <f>'Dimensionless Hydrograph'!D19*SCS!$D$2</f>
        <v>58.9</v>
      </c>
    </row>
    <row r="20" spans="2:4" x14ac:dyDescent="0.25">
      <c r="B20" s="3">
        <f>'Dimensionless Hydrograph'!B20*SCS!$B$2</f>
        <v>4144.7363076939891</v>
      </c>
      <c r="C20" s="3">
        <f>'Dimensionless Hydrograph'!C20*SCS!$C$2</f>
        <v>68.515267057751842</v>
      </c>
      <c r="D20" s="3">
        <f>'Dimensionless Hydrograph'!D20*SCS!$D$2</f>
        <v>65</v>
      </c>
    </row>
    <row r="21" spans="2:4" x14ac:dyDescent="0.25">
      <c r="B21" s="3">
        <f>'Dimensionless Hydrograph'!B21*SCS!$B$2</f>
        <v>4440.7889011007028</v>
      </c>
      <c r="C21" s="3">
        <f>'Dimensionless Hydrograph'!C21*SCS!$C$2</f>
        <v>59.731258460604167</v>
      </c>
      <c r="D21" s="3">
        <f>'Dimensionless Hydrograph'!D21*SCS!$D$2</f>
        <v>70</v>
      </c>
    </row>
    <row r="22" spans="2:4" x14ac:dyDescent="0.25">
      <c r="B22" s="3">
        <f>'Dimensionless Hydrograph'!B22*SCS!$B$2</f>
        <v>4736.8414945074164</v>
      </c>
      <c r="C22" s="3">
        <f>'Dimensionless Hydrograph'!C22*SCS!$C$2</f>
        <v>49.190448144026959</v>
      </c>
      <c r="D22" s="3">
        <f>'Dimensionless Hydrograph'!D22*SCS!$D$2</f>
        <v>75.099999999999994</v>
      </c>
    </row>
    <row r="23" spans="2:4" x14ac:dyDescent="0.25">
      <c r="B23" s="3">
        <f>'Dimensionless Hydrograph'!B23*SCS!$B$2</f>
        <v>5032.8940879141292</v>
      </c>
      <c r="C23" s="3">
        <f>'Dimensionless Hydrograph'!C23*SCS!$C$2</f>
        <v>40.406439546879291</v>
      </c>
      <c r="D23" s="3">
        <f>'Dimensionless Hydrograph'!D23*SCS!$D$2</f>
        <v>79</v>
      </c>
    </row>
    <row r="24" spans="2:4" x14ac:dyDescent="0.25">
      <c r="B24" s="3">
        <f>'Dimensionless Hydrograph'!B24*SCS!$B$2</f>
        <v>5328.9466813208428</v>
      </c>
      <c r="C24" s="3">
        <f>'Dimensionless Hydrograph'!C24*SCS!$C$2</f>
        <v>34.257633528875921</v>
      </c>
      <c r="D24" s="3">
        <f>'Dimensionless Hydrograph'!D24*SCS!$D$2</f>
        <v>82.199999999999989</v>
      </c>
    </row>
    <row r="25" spans="2:4" x14ac:dyDescent="0.25">
      <c r="B25" s="3">
        <f>'Dimensionless Hydrograph'!B25*SCS!$B$2</f>
        <v>5624.9992747275564</v>
      </c>
      <c r="C25" s="3">
        <f>'Dimensionless Hydrograph'!C25*SCS!$C$2</f>
        <v>28.987228370587317</v>
      </c>
      <c r="D25" s="3">
        <f>'Dimensionless Hydrograph'!D25*SCS!$D$2</f>
        <v>84.899999999999991</v>
      </c>
    </row>
    <row r="26" spans="2:4" x14ac:dyDescent="0.25">
      <c r="B26" s="3">
        <f>'Dimensionless Hydrograph'!B26*SCS!$B$2</f>
        <v>5921.0518681342701</v>
      </c>
      <c r="C26" s="3">
        <f>'Dimensionless Hydrograph'!C26*SCS!$C$2</f>
        <v>24.59522407201348</v>
      </c>
      <c r="D26" s="3">
        <f>'Dimensionless Hydrograph'!D26*SCS!$D$2</f>
        <v>87.1</v>
      </c>
    </row>
    <row r="27" spans="2:4" x14ac:dyDescent="0.25">
      <c r="B27" s="3">
        <f>'Dimensionless Hydrograph'!B27*SCS!$B$2</f>
        <v>6513.1570549476974</v>
      </c>
      <c r="C27" s="3">
        <f>'Dimensionless Hydrograph'!C27*SCS!$C$2</f>
        <v>18.182897796095677</v>
      </c>
      <c r="D27" s="3">
        <f>'Dimensionless Hydrograph'!D27*SCS!$D$2</f>
        <v>90.8</v>
      </c>
    </row>
    <row r="28" spans="2:4" x14ac:dyDescent="0.25">
      <c r="B28" s="3">
        <f>'Dimensionless Hydrograph'!B28*SCS!$B$2</f>
        <v>7105.2622417611237</v>
      </c>
      <c r="C28" s="3">
        <f>'Dimensionless Hydrograph'!C28*SCS!$C$2</f>
        <v>12.912492637807075</v>
      </c>
      <c r="D28" s="3">
        <f>'Dimensionless Hydrograph'!D28*SCS!$D$2</f>
        <v>93.4</v>
      </c>
    </row>
    <row r="29" spans="2:4" x14ac:dyDescent="0.25">
      <c r="B29" s="3">
        <f>'Dimensionless Hydrograph'!B29*SCS!$B$2</f>
        <v>7697.367428574551</v>
      </c>
      <c r="C29" s="3">
        <f>'Dimensionless Hydrograph'!C29*SCS!$C$2</f>
        <v>9.398889198948007</v>
      </c>
      <c r="D29" s="3">
        <f>'Dimensionless Hydrograph'!D29*SCS!$D$2</f>
        <v>95.3</v>
      </c>
    </row>
    <row r="30" spans="2:4" x14ac:dyDescent="0.25">
      <c r="B30" s="3">
        <f>'Dimensionless Hydrograph'!B30*SCS!$B$2</f>
        <v>8289.4726153879783</v>
      </c>
      <c r="C30" s="3">
        <f>'Dimensionless Hydrograph'!C30*SCS!$C$2</f>
        <v>6.7636866198037069</v>
      </c>
      <c r="D30" s="3">
        <f>'Dimensionless Hydrograph'!D30*SCS!$D$2</f>
        <v>96.7</v>
      </c>
    </row>
    <row r="31" spans="2:4" x14ac:dyDescent="0.25">
      <c r="B31" s="3">
        <f>'Dimensionless Hydrograph'!B31*SCS!$B$2</f>
        <v>8881.5778022014056</v>
      </c>
      <c r="C31" s="3">
        <f>'Dimensionless Hydrograph'!C31*SCS!$C$2</f>
        <v>4.831204728431219</v>
      </c>
      <c r="D31" s="3">
        <f>'Dimensionless Hydrograph'!D31*SCS!$D$2</f>
        <v>97.7</v>
      </c>
    </row>
    <row r="32" spans="2:4" x14ac:dyDescent="0.25">
      <c r="B32" s="3">
        <f>'Dimensionless Hydrograph'!B32*SCS!$B$2</f>
        <v>9473.6829890148329</v>
      </c>
      <c r="C32" s="3">
        <f>'Dimensionless Hydrograph'!C32*SCS!$C$2</f>
        <v>3.5136034388590685</v>
      </c>
      <c r="D32" s="3">
        <f>'Dimensionless Hydrograph'!D32*SCS!$D$2</f>
        <v>98.4</v>
      </c>
    </row>
    <row r="33" spans="2:4" x14ac:dyDescent="0.25">
      <c r="B33" s="3">
        <f>'Dimensionless Hydrograph'!B33*SCS!$B$2</f>
        <v>10065.788175828258</v>
      </c>
      <c r="C33" s="3">
        <f>'Dimensionless Hydrograph'!C33*SCS!$C$2</f>
        <v>2.5473624931728249</v>
      </c>
      <c r="D33" s="3">
        <f>'Dimensionless Hydrograph'!D33*SCS!$D$2</f>
        <v>98.9</v>
      </c>
    </row>
    <row r="34" spans="2:4" x14ac:dyDescent="0.25">
      <c r="B34" s="3">
        <f>'Dimensionless Hydrograph'!B34*SCS!$B$2</f>
        <v>10657.893362641686</v>
      </c>
      <c r="C34" s="3">
        <f>'Dimensionless Hydrograph'!C34*SCS!$C$2</f>
        <v>1.844641805401011</v>
      </c>
      <c r="D34" s="3">
        <f>'Dimensionless Hydrograph'!D34*SCS!$D$2</f>
        <v>99.3</v>
      </c>
    </row>
    <row r="35" spans="2:4" x14ac:dyDescent="0.25">
      <c r="B35" s="3">
        <f>'Dimensionless Hydrograph'!B35*SCS!$B$2</f>
        <v>11249.998549455113</v>
      </c>
      <c r="C35" s="3">
        <f>'Dimensionless Hydrograph'!C35*SCS!$C$2</f>
        <v>1.3176012895721507</v>
      </c>
      <c r="D35" s="3">
        <f>'Dimensionless Hydrograph'!D35*SCS!$D$2</f>
        <v>99.5</v>
      </c>
    </row>
    <row r="36" spans="2:4" x14ac:dyDescent="0.25">
      <c r="B36" s="3">
        <f>'Dimensionless Hydrograph'!B36*SCS!$B$2</f>
        <v>11842.10373626854</v>
      </c>
      <c r="C36" s="3">
        <f>'Dimensionless Hydrograph'!C36*SCS!$C$2</f>
        <v>0.96624094568624375</v>
      </c>
      <c r="D36" s="3">
        <f>'Dimensionless Hydrograph'!D36*SCS!$D$2</f>
        <v>99.7</v>
      </c>
    </row>
    <row r="37" spans="2:4" x14ac:dyDescent="0.25">
      <c r="B37" s="3">
        <f>'Dimensionless Hydrograph'!B37*SCS!$B$2</f>
        <v>13322.366703302108</v>
      </c>
      <c r="C37" s="3">
        <f>'Dimensionless Hydrograph'!C37*SCS!$C$2</f>
        <v>0.43920042985738356</v>
      </c>
      <c r="D37" s="3">
        <f>'Dimensionless Hydrograph'!D37*SCS!$D$2</f>
        <v>99.9</v>
      </c>
    </row>
    <row r="38" spans="2:4" x14ac:dyDescent="0.25">
      <c r="B38" s="3">
        <f>'Dimensionless Hydrograph'!B38*SCS!$B$2</f>
        <v>14802.629670335675</v>
      </c>
      <c r="C38" s="3">
        <f>'Dimensionless Hydrograph'!C38*SCS!$C$2</f>
        <v>0</v>
      </c>
      <c r="D38" s="3">
        <f>'Dimensionless Hydrograph'!D38*SCS!$D$2</f>
        <v>100</v>
      </c>
    </row>
    <row r="39" spans="2:4" x14ac:dyDescent="0.25">
      <c r="B39" s="49"/>
      <c r="C39" s="49"/>
      <c r="D39" s="49"/>
    </row>
  </sheetData>
  <mergeCells count="1">
    <mergeCell ref="B39:D39"/>
  </mergeCell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selection activeCell="B2" sqref="B2"/>
    </sheetView>
  </sheetViews>
  <sheetFormatPr defaultRowHeight="13.2" x14ac:dyDescent="0.25"/>
  <cols>
    <col min="2" max="4" width="12.5546875" customWidth="1"/>
  </cols>
  <sheetData>
    <row r="1" spans="2:4" x14ac:dyDescent="0.25">
      <c r="B1" s="4" t="s">
        <v>6</v>
      </c>
      <c r="C1" s="4" t="s">
        <v>7</v>
      </c>
      <c r="D1" s="4" t="s">
        <v>8</v>
      </c>
    </row>
    <row r="2" spans="2:4" x14ac:dyDescent="0.25">
      <c r="B2" s="22">
        <f>TOC_k</f>
        <v>17.183722928963569</v>
      </c>
      <c r="C2" s="22">
        <f>Sheet1!F4</f>
        <v>98.301318116019303</v>
      </c>
      <c r="D2" s="4">
        <v>100</v>
      </c>
    </row>
    <row r="4" spans="2:4" ht="24" x14ac:dyDescent="0.25">
      <c r="B4" s="1" t="s">
        <v>9</v>
      </c>
      <c r="C4" s="1" t="s">
        <v>10</v>
      </c>
      <c r="D4" s="1" t="s">
        <v>11</v>
      </c>
    </row>
    <row r="5" spans="2:4" x14ac:dyDescent="0.25">
      <c r="B5" s="2"/>
      <c r="C5" s="2"/>
      <c r="D5" s="2"/>
    </row>
    <row r="6" spans="2:4" x14ac:dyDescent="0.25">
      <c r="B6" s="3">
        <f>'Dimensionless Hydrograph'!B6*Rational!$B$2</f>
        <v>0</v>
      </c>
      <c r="C6" s="3">
        <f>'Dimensionless Hydrograph'!C6*Rational!$C$2</f>
        <v>0</v>
      </c>
      <c r="D6" s="3">
        <f>'Dimensionless Hydrograph'!D6*Rational!$D$2</f>
        <v>0</v>
      </c>
    </row>
    <row r="7" spans="2:4" x14ac:dyDescent="0.25">
      <c r="B7" s="3">
        <f>'Dimensionless Hydrograph'!B7*Rational!$B$2</f>
        <v>1.718372292896357</v>
      </c>
      <c r="C7" s="3">
        <f>'Dimensionless Hydrograph'!C7*Rational!$C$2</f>
        <v>2.9490395434805792</v>
      </c>
      <c r="D7" s="3">
        <f>'Dimensionless Hydrograph'!D7*Rational!$D$2</f>
        <v>0.1</v>
      </c>
    </row>
    <row r="8" spans="2:4" x14ac:dyDescent="0.25">
      <c r="B8" s="3">
        <f>'Dimensionless Hydrograph'!B8*Rational!$B$2</f>
        <v>3.4367445857927139</v>
      </c>
      <c r="C8" s="3">
        <f>'Dimensionless Hydrograph'!C8*Rational!$C$2</f>
        <v>9.8301318116019303</v>
      </c>
      <c r="D8" s="3">
        <f>'Dimensionless Hydrograph'!D8*Rational!$D$2</f>
        <v>0.6</v>
      </c>
    </row>
    <row r="9" spans="2:4" x14ac:dyDescent="0.25">
      <c r="B9" s="3">
        <f>'Dimensionless Hydrograph'!B9*Rational!$B$2</f>
        <v>5.1551168786890704</v>
      </c>
      <c r="C9" s="3">
        <f>'Dimensionless Hydrograph'!C9*Rational!$C$2</f>
        <v>18.677250442043668</v>
      </c>
      <c r="D9" s="3">
        <f>'Dimensionless Hydrograph'!D9*Rational!$D$2</f>
        <v>1.2</v>
      </c>
    </row>
    <row r="10" spans="2:4" x14ac:dyDescent="0.25">
      <c r="B10" s="3">
        <f>'Dimensionless Hydrograph'!B10*Rational!$B$2</f>
        <v>6.8734891715854278</v>
      </c>
      <c r="C10" s="3">
        <f>'Dimensionless Hydrograph'!C10*Rational!$C$2</f>
        <v>30.473408615965983</v>
      </c>
      <c r="D10" s="3">
        <f>'Dimensionless Hydrograph'!D10*Rational!$D$2</f>
        <v>3.5000000000000004</v>
      </c>
    </row>
    <row r="11" spans="2:4" x14ac:dyDescent="0.25">
      <c r="B11" s="3">
        <f>'Dimensionless Hydrograph'!B11*Rational!$B$2</f>
        <v>8.5918614644817843</v>
      </c>
      <c r="C11" s="3">
        <f>'Dimensionless Hydrograph'!C11*Rational!$C$2</f>
        <v>46.201619514529071</v>
      </c>
      <c r="D11" s="3">
        <f>'Dimensionless Hydrograph'!D11*Rational!$D$2</f>
        <v>6.5</v>
      </c>
    </row>
    <row r="12" spans="2:4" x14ac:dyDescent="0.25">
      <c r="B12" s="3">
        <f>'Dimensionless Hydrograph'!B12*Rational!$B$2</f>
        <v>10.310233757378141</v>
      </c>
      <c r="C12" s="3">
        <f>'Dimensionless Hydrograph'!C12*Rational!$C$2</f>
        <v>64.878869956572743</v>
      </c>
      <c r="D12" s="3">
        <f>'Dimensionless Hydrograph'!D12*Rational!$D$2</f>
        <v>10.7</v>
      </c>
    </row>
    <row r="13" spans="2:4" x14ac:dyDescent="0.25">
      <c r="B13" s="3">
        <f>'Dimensionless Hydrograph'!B13*Rational!$B$2</f>
        <v>12.028606050274497</v>
      </c>
      <c r="C13" s="3">
        <f>'Dimensionless Hydrograph'!C13*Rational!$C$2</f>
        <v>80.60708085513582</v>
      </c>
      <c r="D13" s="3">
        <f>'Dimensionless Hydrograph'!D13*Rational!$D$2</f>
        <v>16.3</v>
      </c>
    </row>
    <row r="14" spans="2:4" x14ac:dyDescent="0.25">
      <c r="B14" s="3">
        <f>'Dimensionless Hydrograph'!B14*Rational!$B$2</f>
        <v>13.746978343170856</v>
      </c>
      <c r="C14" s="3">
        <f>'Dimensionless Hydrograph'!C14*Rational!$C$2</f>
        <v>91.420225847897953</v>
      </c>
      <c r="D14" s="3">
        <f>'Dimensionless Hydrograph'!D14*Rational!$D$2</f>
        <v>22.8</v>
      </c>
    </row>
    <row r="15" spans="2:4" x14ac:dyDescent="0.25">
      <c r="B15" s="3">
        <f>'Dimensionless Hydrograph'!B15*Rational!$B$2</f>
        <v>15.465350636067212</v>
      </c>
      <c r="C15" s="3">
        <f>'Dimensionless Hydrograph'!C15*Rational!$C$2</f>
        <v>97.318304934859114</v>
      </c>
      <c r="D15" s="3">
        <f>'Dimensionless Hydrograph'!D15*Rational!$D$2</f>
        <v>30</v>
      </c>
    </row>
    <row r="16" spans="2:4" x14ac:dyDescent="0.25">
      <c r="B16" s="3">
        <f>'Dimensionless Hydrograph'!B16*Rational!$B$2</f>
        <v>17.183722928963569</v>
      </c>
      <c r="C16" s="3">
        <f>'Dimensionless Hydrograph'!C16*Rational!$C$2</f>
        <v>98.301318116019303</v>
      </c>
      <c r="D16" s="3">
        <f>'Dimensionless Hydrograph'!D16*Rational!$D$2</f>
        <v>37.5</v>
      </c>
    </row>
    <row r="17" spans="2:4" x14ac:dyDescent="0.25">
      <c r="B17" s="3">
        <f>'Dimensionless Hydrograph'!B17*Rational!$B$2</f>
        <v>18.902095221859927</v>
      </c>
      <c r="C17" s="3">
        <f>'Dimensionless Hydrograph'!C17*Rational!$C$2</f>
        <v>97.318304934859114</v>
      </c>
      <c r="D17" s="3">
        <f>'Dimensionless Hydrograph'!D17*Rational!$D$2</f>
        <v>45</v>
      </c>
    </row>
    <row r="18" spans="2:4" x14ac:dyDescent="0.25">
      <c r="B18" s="3">
        <f>'Dimensionless Hydrograph'!B18*Rational!$B$2</f>
        <v>20.620467514756282</v>
      </c>
      <c r="C18" s="3">
        <f>'Dimensionless Hydrograph'!C18*Rational!$C$2</f>
        <v>91.420225847897953</v>
      </c>
      <c r="D18" s="3">
        <f>'Dimensionless Hydrograph'!D18*Rational!$D$2</f>
        <v>52.2</v>
      </c>
    </row>
    <row r="19" spans="2:4" x14ac:dyDescent="0.25">
      <c r="B19" s="3">
        <f>'Dimensionless Hydrograph'!B19*Rational!$B$2</f>
        <v>22.33883980765264</v>
      </c>
      <c r="C19" s="3">
        <f>'Dimensionless Hydrograph'!C19*Rational!$C$2</f>
        <v>84.539133579776603</v>
      </c>
      <c r="D19" s="3">
        <f>'Dimensionless Hydrograph'!D19*Rational!$D$2</f>
        <v>58.9</v>
      </c>
    </row>
    <row r="20" spans="2:4" x14ac:dyDescent="0.25">
      <c r="B20" s="3">
        <f>'Dimensionless Hydrograph'!B20*Rational!$B$2</f>
        <v>24.057212100548995</v>
      </c>
      <c r="C20" s="3">
        <f>'Dimensionless Hydrograph'!C20*Rational!$C$2</f>
        <v>76.675028130495065</v>
      </c>
      <c r="D20" s="3">
        <f>'Dimensionless Hydrograph'!D20*Rational!$D$2</f>
        <v>65</v>
      </c>
    </row>
    <row r="21" spans="2:4" x14ac:dyDescent="0.25">
      <c r="B21" s="3">
        <f>'Dimensionless Hydrograph'!B21*Rational!$B$2</f>
        <v>25.775584393445353</v>
      </c>
      <c r="C21" s="3">
        <f>'Dimensionless Hydrograph'!C21*Rational!$C$2</f>
        <v>66.844896318893134</v>
      </c>
      <c r="D21" s="3">
        <f>'Dimensionless Hydrograph'!D21*Rational!$D$2</f>
        <v>70</v>
      </c>
    </row>
    <row r="22" spans="2:4" x14ac:dyDescent="0.25">
      <c r="B22" s="3">
        <f>'Dimensionless Hydrograph'!B22*Rational!$B$2</f>
        <v>27.493956686341711</v>
      </c>
      <c r="C22" s="3">
        <f>'Dimensionless Hydrograph'!C22*Rational!$C$2</f>
        <v>55.048738144970812</v>
      </c>
      <c r="D22" s="3">
        <f>'Dimensionless Hydrograph'!D22*Rational!$D$2</f>
        <v>75.099999999999994</v>
      </c>
    </row>
    <row r="23" spans="2:4" x14ac:dyDescent="0.25">
      <c r="B23" s="3">
        <f>'Dimensionless Hydrograph'!B23*Rational!$B$2</f>
        <v>29.212328979238066</v>
      </c>
      <c r="C23" s="3">
        <f>'Dimensionless Hydrograph'!C23*Rational!$C$2</f>
        <v>45.218606333368882</v>
      </c>
      <c r="D23" s="3">
        <f>'Dimensionless Hydrograph'!D23*Rational!$D$2</f>
        <v>79</v>
      </c>
    </row>
    <row r="24" spans="2:4" x14ac:dyDescent="0.25">
      <c r="B24" s="3">
        <f>'Dimensionless Hydrograph'!B24*Rational!$B$2</f>
        <v>30.930701272134424</v>
      </c>
      <c r="C24" s="3">
        <f>'Dimensionless Hydrograph'!C24*Rational!$C$2</f>
        <v>38.337514065247532</v>
      </c>
      <c r="D24" s="3">
        <f>'Dimensionless Hydrograph'!D24*Rational!$D$2</f>
        <v>82.199999999999989</v>
      </c>
    </row>
    <row r="25" spans="2:4" x14ac:dyDescent="0.25">
      <c r="B25" s="3">
        <f>'Dimensionless Hydrograph'!B25*Rational!$B$2</f>
        <v>32.649073565030776</v>
      </c>
      <c r="C25" s="3">
        <f>'Dimensionless Hydrograph'!C25*Rational!$C$2</f>
        <v>32.439434978286371</v>
      </c>
      <c r="D25" s="3">
        <f>'Dimensionless Hydrograph'!D25*Rational!$D$2</f>
        <v>84.899999999999991</v>
      </c>
    </row>
    <row r="26" spans="2:4" x14ac:dyDescent="0.25">
      <c r="B26" s="3">
        <f>'Dimensionless Hydrograph'!B26*Rational!$B$2</f>
        <v>34.367445857927137</v>
      </c>
      <c r="C26" s="3">
        <f>'Dimensionless Hydrograph'!C26*Rational!$C$2</f>
        <v>27.524369072485406</v>
      </c>
      <c r="D26" s="3">
        <f>'Dimensionless Hydrograph'!D26*Rational!$D$2</f>
        <v>87.1</v>
      </c>
    </row>
    <row r="27" spans="2:4" x14ac:dyDescent="0.25">
      <c r="B27" s="3">
        <f>'Dimensionless Hydrograph'!B27*Rational!$B$2</f>
        <v>37.804190443719854</v>
      </c>
      <c r="C27" s="3">
        <f>'Dimensionless Hydrograph'!C27*Rational!$C$2</f>
        <v>20.348372850015995</v>
      </c>
      <c r="D27" s="3">
        <f>'Dimensionless Hydrograph'!D27*Rational!$D$2</f>
        <v>90.8</v>
      </c>
    </row>
    <row r="28" spans="2:4" x14ac:dyDescent="0.25">
      <c r="B28" s="3">
        <f>'Dimensionless Hydrograph'!B28*Rational!$B$2</f>
        <v>41.240935029512563</v>
      </c>
      <c r="C28" s="3">
        <f>'Dimensionless Hydrograph'!C28*Rational!$C$2</f>
        <v>14.450293763054837</v>
      </c>
      <c r="D28" s="3">
        <f>'Dimensionless Hydrograph'!D28*Rational!$D$2</f>
        <v>93.4</v>
      </c>
    </row>
    <row r="29" spans="2:4" x14ac:dyDescent="0.25">
      <c r="B29" s="3">
        <f>'Dimensionless Hydrograph'!B29*Rational!$B$2</f>
        <v>44.67767961530528</v>
      </c>
      <c r="C29" s="3">
        <f>'Dimensionless Hydrograph'!C29*Rational!$C$2</f>
        <v>10.518241038414065</v>
      </c>
      <c r="D29" s="3">
        <f>'Dimensionless Hydrograph'!D29*Rational!$D$2</f>
        <v>95.3</v>
      </c>
    </row>
    <row r="30" spans="2:4" x14ac:dyDescent="0.25">
      <c r="B30" s="3">
        <f>'Dimensionless Hydrograph'!B30*Rational!$B$2</f>
        <v>48.114424201097989</v>
      </c>
      <c r="C30" s="3">
        <f>'Dimensionless Hydrograph'!C30*Rational!$C$2</f>
        <v>7.5692014949334858</v>
      </c>
      <c r="D30" s="3">
        <f>'Dimensionless Hydrograph'!D30*Rational!$D$2</f>
        <v>96.7</v>
      </c>
    </row>
    <row r="31" spans="2:4" x14ac:dyDescent="0.25">
      <c r="B31" s="3">
        <f>'Dimensionless Hydrograph'!B31*Rational!$B$2</f>
        <v>51.551168786890706</v>
      </c>
      <c r="C31" s="3">
        <f>'Dimensionless Hydrograph'!C31*Rational!$C$2</f>
        <v>5.4065724963810613</v>
      </c>
      <c r="D31" s="3">
        <f>'Dimensionless Hydrograph'!D31*Rational!$D$2</f>
        <v>97.7</v>
      </c>
    </row>
    <row r="32" spans="2:4" x14ac:dyDescent="0.25">
      <c r="B32" s="3">
        <f>'Dimensionless Hydrograph'!B32*Rational!$B$2</f>
        <v>54.987913372683423</v>
      </c>
      <c r="C32" s="3">
        <f>'Dimensionless Hydrograph'!C32*Rational!$C$2</f>
        <v>3.9320527246407724</v>
      </c>
      <c r="D32" s="3">
        <f>'Dimensionless Hydrograph'!D32*Rational!$D$2</f>
        <v>98.4</v>
      </c>
    </row>
    <row r="33" spans="2:4" x14ac:dyDescent="0.25">
      <c r="B33" s="3">
        <f>'Dimensionless Hydrograph'!B33*Rational!$B$2</f>
        <v>58.424657958476132</v>
      </c>
      <c r="C33" s="3">
        <f>'Dimensionless Hydrograph'!C33*Rational!$C$2</f>
        <v>2.8507382253645601</v>
      </c>
      <c r="D33" s="3">
        <f>'Dimensionless Hydrograph'!D33*Rational!$D$2</f>
        <v>98.9</v>
      </c>
    </row>
    <row r="34" spans="2:4" x14ac:dyDescent="0.25">
      <c r="B34" s="3">
        <f>'Dimensionless Hydrograph'!B34*Rational!$B$2</f>
        <v>61.861402544268849</v>
      </c>
      <c r="C34" s="3">
        <f>'Dimensionless Hydrograph'!C34*Rational!$C$2</f>
        <v>2.0643276804364055</v>
      </c>
      <c r="D34" s="3">
        <f>'Dimensionless Hydrograph'!D34*Rational!$D$2</f>
        <v>99.3</v>
      </c>
    </row>
    <row r="35" spans="2:4" x14ac:dyDescent="0.25">
      <c r="B35" s="3">
        <f>'Dimensionless Hydrograph'!B35*Rational!$B$2</f>
        <v>65.298147130061551</v>
      </c>
      <c r="C35" s="3">
        <f>'Dimensionless Hydrograph'!C35*Rational!$C$2</f>
        <v>1.4745197717402896</v>
      </c>
      <c r="D35" s="3">
        <f>'Dimensionless Hydrograph'!D35*Rational!$D$2</f>
        <v>99.5</v>
      </c>
    </row>
    <row r="36" spans="2:4" x14ac:dyDescent="0.25">
      <c r="B36" s="3">
        <f>'Dimensionless Hydrograph'!B36*Rational!$B$2</f>
        <v>68.734891715854275</v>
      </c>
      <c r="C36" s="3">
        <f>'Dimensionless Hydrograph'!C36*Rational!$C$2</f>
        <v>1.0813144992762123</v>
      </c>
      <c r="D36" s="3">
        <f>'Dimensionless Hydrograph'!D36*Rational!$D$2</f>
        <v>99.7</v>
      </c>
    </row>
    <row r="37" spans="2:4" x14ac:dyDescent="0.25">
      <c r="B37" s="3">
        <f>'Dimensionless Hydrograph'!B37*Rational!$B$2</f>
        <v>77.326753180336055</v>
      </c>
      <c r="C37" s="3">
        <f>'Dimensionless Hydrograph'!C37*Rational!$C$2</f>
        <v>0.49150659058009655</v>
      </c>
      <c r="D37" s="3">
        <f>'Dimensionless Hydrograph'!D37*Rational!$D$2</f>
        <v>99.9</v>
      </c>
    </row>
    <row r="38" spans="2:4" x14ac:dyDescent="0.25">
      <c r="B38" s="3">
        <f>'Dimensionless Hydrograph'!B38*Rational!$B$2</f>
        <v>85.918614644817836</v>
      </c>
      <c r="C38" s="3">
        <f>'Dimensionless Hydrograph'!C38*Rational!$C$2</f>
        <v>0</v>
      </c>
      <c r="D38" s="3">
        <f>'Dimensionless Hydrograph'!D38*Rational!$D$2</f>
        <v>100</v>
      </c>
    </row>
    <row r="39" spans="2:4" x14ac:dyDescent="0.25">
      <c r="B39" s="49"/>
      <c r="C39" s="49"/>
      <c r="D39" s="49"/>
    </row>
  </sheetData>
  <mergeCells count="1">
    <mergeCell ref="B39:D39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9"/>
  <sheetViews>
    <sheetView topLeftCell="A10" workbookViewId="0">
      <selection activeCell="B6" sqref="B6"/>
    </sheetView>
  </sheetViews>
  <sheetFormatPr defaultRowHeight="13.2" x14ac:dyDescent="0.25"/>
  <sheetData>
    <row r="4" spans="2:4" ht="36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 t="s">
        <v>3</v>
      </c>
      <c r="C5" s="2" t="s">
        <v>4</v>
      </c>
      <c r="D5" s="2" t="s">
        <v>5</v>
      </c>
    </row>
    <row r="6" spans="2:4" x14ac:dyDescent="0.25">
      <c r="B6" s="3">
        <v>0</v>
      </c>
      <c r="C6" s="3">
        <v>0</v>
      </c>
      <c r="D6" s="3">
        <v>0</v>
      </c>
    </row>
    <row r="7" spans="2:4" x14ac:dyDescent="0.25">
      <c r="B7" s="3">
        <v>0.1</v>
      </c>
      <c r="C7" s="3">
        <v>0.03</v>
      </c>
      <c r="D7" s="3">
        <v>1E-3</v>
      </c>
    </row>
    <row r="8" spans="2:4" x14ac:dyDescent="0.25">
      <c r="B8" s="3">
        <v>0.2</v>
      </c>
      <c r="C8" s="3">
        <v>0.1</v>
      </c>
      <c r="D8" s="3">
        <v>6.0000000000000001E-3</v>
      </c>
    </row>
    <row r="9" spans="2:4" x14ac:dyDescent="0.25">
      <c r="B9" s="3">
        <v>0.3</v>
      </c>
      <c r="C9" s="3">
        <v>0.19</v>
      </c>
      <c r="D9" s="3">
        <v>1.2E-2</v>
      </c>
    </row>
    <row r="10" spans="2:4" x14ac:dyDescent="0.25">
      <c r="B10" s="3">
        <v>0.4</v>
      </c>
      <c r="C10" s="3">
        <v>0.31</v>
      </c>
      <c r="D10" s="3">
        <v>3.5000000000000003E-2</v>
      </c>
    </row>
    <row r="11" spans="2:4" x14ac:dyDescent="0.25">
      <c r="B11" s="3">
        <v>0.5</v>
      </c>
      <c r="C11" s="3">
        <v>0.47</v>
      </c>
      <c r="D11" s="3">
        <v>6.5000000000000002E-2</v>
      </c>
    </row>
    <row r="12" spans="2:4" x14ac:dyDescent="0.25">
      <c r="B12" s="3">
        <v>0.6</v>
      </c>
      <c r="C12" s="3">
        <v>0.66</v>
      </c>
      <c r="D12" s="3">
        <v>0.107</v>
      </c>
    </row>
    <row r="13" spans="2:4" x14ac:dyDescent="0.25">
      <c r="B13" s="3">
        <v>0.7</v>
      </c>
      <c r="C13" s="3">
        <v>0.82</v>
      </c>
      <c r="D13" s="3">
        <v>0.16300000000000001</v>
      </c>
    </row>
    <row r="14" spans="2:4" x14ac:dyDescent="0.25">
      <c r="B14" s="3">
        <v>0.8</v>
      </c>
      <c r="C14" s="3">
        <v>0.93</v>
      </c>
      <c r="D14" s="3">
        <v>0.22800000000000001</v>
      </c>
    </row>
    <row r="15" spans="2:4" x14ac:dyDescent="0.25">
      <c r="B15" s="3">
        <v>0.9</v>
      </c>
      <c r="C15" s="3">
        <v>0.99</v>
      </c>
      <c r="D15" s="3">
        <v>0.3</v>
      </c>
    </row>
    <row r="16" spans="2:4" x14ac:dyDescent="0.25">
      <c r="B16" s="3">
        <v>1</v>
      </c>
      <c r="C16" s="3">
        <v>1</v>
      </c>
      <c r="D16" s="3">
        <v>0.375</v>
      </c>
    </row>
    <row r="17" spans="2:4" x14ac:dyDescent="0.25">
      <c r="B17" s="3">
        <v>1.1000000000000001</v>
      </c>
      <c r="C17" s="3">
        <v>0.99</v>
      </c>
      <c r="D17" s="3">
        <v>0.45</v>
      </c>
    </row>
    <row r="18" spans="2:4" x14ac:dyDescent="0.25">
      <c r="B18" s="3">
        <v>1.2</v>
      </c>
      <c r="C18" s="3">
        <v>0.93</v>
      </c>
      <c r="D18" s="3">
        <v>0.52200000000000002</v>
      </c>
    </row>
    <row r="19" spans="2:4" x14ac:dyDescent="0.25">
      <c r="B19" s="3">
        <v>1.3</v>
      </c>
      <c r="C19" s="3">
        <v>0.86</v>
      </c>
      <c r="D19" s="3">
        <v>0.58899999999999997</v>
      </c>
    </row>
    <row r="20" spans="2:4" x14ac:dyDescent="0.25">
      <c r="B20" s="3">
        <v>1.4</v>
      </c>
      <c r="C20" s="3">
        <v>0.78</v>
      </c>
      <c r="D20" s="3">
        <v>0.65</v>
      </c>
    </row>
    <row r="21" spans="2:4" x14ac:dyDescent="0.25">
      <c r="B21" s="3">
        <v>1.5</v>
      </c>
      <c r="C21" s="3">
        <v>0.68</v>
      </c>
      <c r="D21" s="3">
        <v>0.7</v>
      </c>
    </row>
    <row r="22" spans="2:4" x14ac:dyDescent="0.25">
      <c r="B22" s="3">
        <v>1.6</v>
      </c>
      <c r="C22" s="3">
        <v>0.56000000000000005</v>
      </c>
      <c r="D22" s="3">
        <v>0.751</v>
      </c>
    </row>
    <row r="23" spans="2:4" x14ac:dyDescent="0.25">
      <c r="B23" s="3">
        <v>1.7</v>
      </c>
      <c r="C23" s="3">
        <v>0.46</v>
      </c>
      <c r="D23" s="3">
        <v>0.79</v>
      </c>
    </row>
    <row r="24" spans="2:4" x14ac:dyDescent="0.25">
      <c r="B24" s="3">
        <v>1.8</v>
      </c>
      <c r="C24" s="3">
        <v>0.39</v>
      </c>
      <c r="D24" s="3">
        <v>0.82199999999999995</v>
      </c>
    </row>
    <row r="25" spans="2:4" x14ac:dyDescent="0.25">
      <c r="B25" s="3">
        <v>1.9</v>
      </c>
      <c r="C25" s="3">
        <v>0.33</v>
      </c>
      <c r="D25" s="3">
        <v>0.84899999999999998</v>
      </c>
    </row>
    <row r="26" spans="2:4" x14ac:dyDescent="0.25">
      <c r="B26" s="3">
        <v>2</v>
      </c>
      <c r="C26" s="3">
        <v>0.28000000000000003</v>
      </c>
      <c r="D26" s="3">
        <v>0.871</v>
      </c>
    </row>
    <row r="27" spans="2:4" x14ac:dyDescent="0.25">
      <c r="B27" s="3">
        <v>2.2000000000000002</v>
      </c>
      <c r="C27" s="3">
        <v>0.20699999999999999</v>
      </c>
      <c r="D27" s="3">
        <v>0.90800000000000003</v>
      </c>
    </row>
    <row r="28" spans="2:4" x14ac:dyDescent="0.25">
      <c r="B28" s="3">
        <v>2.4</v>
      </c>
      <c r="C28" s="3">
        <v>0.14699999999999999</v>
      </c>
      <c r="D28" s="3">
        <v>0.93400000000000005</v>
      </c>
    </row>
    <row r="29" spans="2:4" x14ac:dyDescent="0.25">
      <c r="B29" s="3">
        <v>2.6</v>
      </c>
      <c r="C29" s="3">
        <v>0.107</v>
      </c>
      <c r="D29" s="3">
        <v>0.95299999999999996</v>
      </c>
    </row>
    <row r="30" spans="2:4" x14ac:dyDescent="0.25">
      <c r="B30" s="3">
        <v>2.8</v>
      </c>
      <c r="C30" s="3">
        <v>7.6999999999999999E-2</v>
      </c>
      <c r="D30" s="3">
        <v>0.96699999999999997</v>
      </c>
    </row>
    <row r="31" spans="2:4" x14ac:dyDescent="0.25">
      <c r="B31" s="3">
        <v>3</v>
      </c>
      <c r="C31" s="3">
        <v>5.5E-2</v>
      </c>
      <c r="D31" s="3">
        <v>0.97699999999999998</v>
      </c>
    </row>
    <row r="32" spans="2:4" x14ac:dyDescent="0.25">
      <c r="B32" s="3">
        <v>3.2</v>
      </c>
      <c r="C32" s="3">
        <v>0.04</v>
      </c>
      <c r="D32" s="3">
        <v>0.98399999999999999</v>
      </c>
    </row>
    <row r="33" spans="2:4" x14ac:dyDescent="0.25">
      <c r="B33" s="3">
        <v>3.4</v>
      </c>
      <c r="C33" s="3">
        <v>2.9000000000000001E-2</v>
      </c>
      <c r="D33" s="3">
        <v>0.98899999999999999</v>
      </c>
    </row>
    <row r="34" spans="2:4" x14ac:dyDescent="0.25">
      <c r="B34" s="3">
        <v>3.6</v>
      </c>
      <c r="C34" s="3">
        <v>2.1000000000000001E-2</v>
      </c>
      <c r="D34" s="3">
        <v>0.99299999999999999</v>
      </c>
    </row>
    <row r="35" spans="2:4" x14ac:dyDescent="0.25">
      <c r="B35" s="3">
        <v>3.8</v>
      </c>
      <c r="C35" s="3">
        <v>1.4999999999999999E-2</v>
      </c>
      <c r="D35" s="3">
        <v>0.995</v>
      </c>
    </row>
    <row r="36" spans="2:4" x14ac:dyDescent="0.25">
      <c r="B36" s="3">
        <v>4</v>
      </c>
      <c r="C36" s="3">
        <v>1.0999999999999999E-2</v>
      </c>
      <c r="D36" s="3">
        <v>0.997</v>
      </c>
    </row>
    <row r="37" spans="2:4" x14ac:dyDescent="0.25">
      <c r="B37" s="3">
        <v>4.5</v>
      </c>
      <c r="C37" s="3">
        <v>5.0000000000000001E-3</v>
      </c>
      <c r="D37" s="3">
        <v>0.999</v>
      </c>
    </row>
    <row r="38" spans="2:4" x14ac:dyDescent="0.25">
      <c r="B38" s="3">
        <v>5</v>
      </c>
      <c r="C38" s="3">
        <v>0</v>
      </c>
      <c r="D38" s="3">
        <v>1</v>
      </c>
    </row>
    <row r="39" spans="2:4" x14ac:dyDescent="0.25">
      <c r="B39" s="49"/>
      <c r="C39" s="49"/>
      <c r="D39" s="49"/>
    </row>
  </sheetData>
  <mergeCells count="1">
    <mergeCell ref="B39:D39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9:R11"/>
  <sheetViews>
    <sheetView workbookViewId="0">
      <selection activeCell="Q22" sqref="Q22"/>
    </sheetView>
  </sheetViews>
  <sheetFormatPr defaultRowHeight="13.2" x14ac:dyDescent="0.25"/>
  <sheetData>
    <row r="9" spans="17:18" x14ac:dyDescent="0.25">
      <c r="Q9">
        <v>0</v>
      </c>
      <c r="R9">
        <f>Volume</f>
        <v>1.6921604041336793</v>
      </c>
    </row>
    <row r="10" spans="17:18" x14ac:dyDescent="0.25">
      <c r="Q10">
        <v>6</v>
      </c>
      <c r="R10">
        <f>Volume</f>
        <v>1.6921604041336793</v>
      </c>
    </row>
    <row r="11" spans="17:18" x14ac:dyDescent="0.25">
      <c r="Q11">
        <f>Q10</f>
        <v>6</v>
      </c>
      <c r="R11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Sheet1</vt:lpstr>
      <vt:lpstr>SCS</vt:lpstr>
      <vt:lpstr>Rational</vt:lpstr>
      <vt:lpstr>Dimensionless Hydrograph</vt:lpstr>
      <vt:lpstr>Curve Numbers</vt:lpstr>
      <vt:lpstr>C_</vt:lpstr>
      <vt:lpstr>CN</vt:lpstr>
      <vt:lpstr>Duration</vt:lpstr>
      <vt:lpstr>Elev.DiF</vt:lpstr>
      <vt:lpstr>Intensity</vt:lpstr>
      <vt:lpstr>Lengthh</vt:lpstr>
      <vt:lpstr>Peak_Flow</vt:lpstr>
      <vt:lpstr>Precip</vt:lpstr>
      <vt:lpstr>Slopee</vt:lpstr>
      <vt:lpstr>Storage</vt:lpstr>
      <vt:lpstr>t_1</vt:lpstr>
      <vt:lpstr>t_2</vt:lpstr>
      <vt:lpstr>TOC_k</vt:lpstr>
      <vt:lpstr>TOC_S</vt:lpstr>
      <vt:lpstr>Tp</vt:lpstr>
      <vt:lpstr>Volume</vt:lpstr>
      <vt:lpstr>y_1</vt:lpstr>
      <vt:lpstr>y_2</vt:lpstr>
    </vt:vector>
  </TitlesOfParts>
  <Company>abe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rcooke</dc:creator>
  <cp:lastModifiedBy>Cooke, Richard A C</cp:lastModifiedBy>
  <dcterms:created xsi:type="dcterms:W3CDTF">2011-02-15T18:02:53Z</dcterms:created>
  <dcterms:modified xsi:type="dcterms:W3CDTF">2015-03-11T17:46:21Z</dcterms:modified>
</cp:coreProperties>
</file>